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lagenkataster (Master)" sheetId="1" state="visible" r:id="rId1"/>
    <sheet xmlns:r="http://schemas.openxmlformats.org/officeDocument/2006/relationships" name="Dashboard &amp; Kennzahlen" sheetId="2" state="visible" r:id="rId2"/>
    <sheet xmlns:r="http://schemas.openxmlformats.org/officeDocument/2006/relationships" name="Audit &amp; Versionierung" sheetId="3" state="visible" r:id="rId3"/>
  </sheets>
  <definedNames>
    <definedName name="_xlnm._FilterDatabase" localSheetId="0" hidden="1">'Anlagenkataster (Master)'!$A$1:$T$1000</definedName>
    <definedName name="_xlnm._FilterDatabase" localSheetId="2" hidden="1">'Audit &amp; Versionierung'!$A$14:$M$20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DD.MM.YYYY"/>
    <numFmt numFmtId="166" formatCode="#,##0.00 €"/>
    <numFmt numFmtId="167" formatCode="0.0%"/>
    <numFmt numFmtId="168" formatCode="0.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i val="1"/>
      <color rgb="00666666"/>
      <sz val="9"/>
    </font>
    <font>
      <name val="Calibri"/>
      <b val="1"/>
      <color rgb="00FFFFFF"/>
      <sz val="16"/>
    </font>
    <font>
      <b val="1"/>
    </font>
    <font>
      <name val="Calibri"/>
      <sz val="10"/>
    </font>
    <font>
      <name val="Calibri"/>
      <b val="1"/>
      <sz val="10"/>
    </font>
    <font>
      <name val="Calibri"/>
      <b val="1"/>
      <sz val="11"/>
    </font>
    <font>
      <name val="Calibri"/>
      <sz val="9"/>
    </font>
    <font>
      <name val="Calibri"/>
      <b val="1"/>
      <sz val="12"/>
    </font>
  </fonts>
  <fills count="4">
    <fill>
      <patternFill/>
    </fill>
    <fill>
      <patternFill patternType="gray125"/>
    </fill>
    <fill>
      <patternFill patternType="solid">
        <fgColor rgb="000D9488"/>
        <bgColor rgb="000D9488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4" fillId="0" borderId="0" pivotButton="0" quotePrefix="0" xfId="0"/>
    <xf numFmtId="165" fontId="0" fillId="0" borderId="0" pivotButton="0" quotePrefix="0" xfId="0"/>
    <xf numFmtId="0" fontId="1" fillId="3" borderId="0" applyAlignment="1" pivotButton="0" quotePrefix="0" xfId="0">
      <alignment horizontal="center" vertical="center"/>
    </xf>
    <xf numFmtId="0" fontId="5" fillId="0" borderId="1" pivotButton="0" quotePrefix="0" xfId="0"/>
    <xf numFmtId="0" fontId="6" fillId="0" borderId="1" pivotButton="0" quotePrefix="0" xfId="0"/>
    <xf numFmtId="166" fontId="6" fillId="0" borderId="1" pivotButton="0" quotePrefix="0" xfId="0"/>
    <xf numFmtId="167" fontId="6" fillId="0" borderId="1" pivotButton="0" quotePrefix="0" xfId="0"/>
    <xf numFmtId="168" fontId="6" fillId="0" borderId="1" pivotButton="0" quotePrefix="0" xfId="0"/>
    <xf numFmtId="0" fontId="1" fillId="3" borderId="0" pivotButton="0" quotePrefix="0" xfId="0"/>
    <xf numFmtId="0" fontId="0" fillId="0" borderId="1" pivotButton="0" quotePrefix="0" xfId="0"/>
    <xf numFmtId="166" fontId="0" fillId="0" borderId="1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" fillId="3" borderId="1" applyAlignment="1" pivotButton="0" quotePrefix="0" xfId="0">
      <alignment horizontal="center" vertical="center"/>
    </xf>
    <xf numFmtId="165" fontId="0" fillId="0" borderId="1" pivotButton="0" quotePrefix="0" xfId="0"/>
    <xf numFmtId="0" fontId="6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FEDD5"/>
          <bgColor rgb="00FFEDD5"/>
        </patternFill>
      </fill>
    </dxf>
    <dxf>
      <fill>
        <patternFill patternType="solid">
          <fgColor rgb="00E5E7EB"/>
          <bgColor rgb="00E5E7EB"/>
        </patternFill>
      </fill>
    </dxf>
    <dxf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Anteil Anlagen pro Geschäftsbereich</a:t>
            </a:r>
          </a:p>
        </rich>
      </tx>
    </title>
    <plotArea>
      <pieChart>
        <varyColors val="1"/>
        <ser>
          <idx val="0"/>
          <order val="0"/>
          <tx>
            <strRef>
              <f>'Dashboard &amp; Kennzahlen'!B14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&amp; Kennzahlen'!$A$15:$A$23</f>
            </numRef>
          </cat>
          <val>
            <numRef>
              <f>'Dashboard &amp; Kennzahlen'!$B$15:$B$23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Abteilungen nach Buchwert (Netto)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 &amp; Kennzahlen'!B25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&amp; Kennzahlen'!$A$26:$A$35</f>
            </numRef>
          </cat>
          <val>
            <numRef>
              <f>'Dashboard &amp; Kennzahlen'!$B$26:$B$35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5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19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  <col width="18" customWidth="1" min="16" max="16"/>
    <col width="18" customWidth="1" min="17" max="17"/>
    <col width="18" customWidth="1" min="18" max="18"/>
    <col width="18" customWidth="1" min="19" max="19"/>
    <col width="18" customWidth="1" min="20" max="20"/>
  </cols>
  <sheetData>
    <row r="1">
      <c r="A1" s="1" t="inlineStr">
        <is>
          <t>Asset-ID</t>
        </is>
      </c>
      <c r="B1" s="1" t="inlineStr">
        <is>
          <t>Anlagenname</t>
        </is>
      </c>
      <c r="C1" s="1" t="inlineStr">
        <is>
          <t>Kategorie</t>
        </is>
      </c>
      <c r="D1" s="1" t="inlineStr">
        <is>
          <t>Geschäftsbereich</t>
        </is>
      </c>
      <c r="E1" s="1" t="inlineStr">
        <is>
          <t>Abteilung</t>
        </is>
      </c>
      <c r="F1" s="1" t="inlineStr">
        <is>
          <t>Standort</t>
        </is>
      </c>
      <c r="G1" s="1" t="inlineStr">
        <is>
          <t>Verantwortliche Rolle</t>
        </is>
      </c>
      <c r="H1" s="1" t="inlineStr">
        <is>
          <t>Erwerbsdatum</t>
        </is>
      </c>
      <c r="I1" s="1" t="inlineStr">
        <is>
          <t>Inbetriebnahme</t>
        </is>
      </c>
      <c r="J1" s="1" t="inlineStr">
        <is>
          <t>Nutzungsdauer (Jahre)</t>
        </is>
      </c>
      <c r="K1" s="1" t="inlineStr">
        <is>
          <t>Anschaffungskosten</t>
        </is>
      </c>
      <c r="L1" s="1" t="inlineStr">
        <is>
          <t>Jahresabschreibung</t>
        </is>
      </c>
      <c r="M1" s="1" t="inlineStr">
        <is>
          <t>Nutzungsjahre</t>
        </is>
      </c>
      <c r="N1" s="1" t="inlineStr">
        <is>
          <t>Kumulierte Abschreibung</t>
        </is>
      </c>
      <c r="O1" s="1" t="inlineStr">
        <is>
          <t>Buchwert</t>
        </is>
      </c>
      <c r="P1" s="1" t="inlineStr">
        <is>
          <t>Compliance-Status</t>
        </is>
      </c>
      <c r="Q1" s="1" t="inlineStr">
        <is>
          <t>Datenschutz-Pseudonym</t>
        </is>
      </c>
      <c r="R1" s="1" t="inlineStr">
        <is>
          <t>Letzte Prüfung</t>
        </is>
      </c>
      <c r="S1" s="1" t="inlineStr">
        <is>
          <t>Nächste Prüfung</t>
        </is>
      </c>
      <c r="T1" s="1" t="inlineStr">
        <is>
          <t>Hinweis / Compliance-Note</t>
        </is>
      </c>
    </row>
    <row r="2">
      <c r="A2" s="2" t="inlineStr">
        <is>
          <t>A-0001</t>
        </is>
      </c>
      <c r="B2" s="2" t="inlineStr">
        <is>
          <t>DB-Prod-01</t>
        </is>
      </c>
      <c r="C2" s="2" t="inlineStr">
        <is>
          <t>IT-Hardware</t>
        </is>
      </c>
      <c r="D2" s="2" t="inlineStr">
        <is>
          <t>IT</t>
        </is>
      </c>
      <c r="E2" s="2" t="inlineStr">
        <is>
          <t>Serverbetrieb</t>
        </is>
      </c>
      <c r="F2" s="2" t="inlineStr">
        <is>
          <t>Frankfurt</t>
        </is>
      </c>
      <c r="G2" s="2" t="inlineStr">
        <is>
          <t>IT Asset Manager (U1001)</t>
        </is>
      </c>
      <c r="H2" s="3" t="n">
        <v>43112</v>
      </c>
      <c r="I2" s="3" t="n">
        <v>43132</v>
      </c>
      <c r="J2" s="4" t="n">
        <v>5</v>
      </c>
      <c r="K2" s="5" t="n">
        <v>120000</v>
      </c>
      <c r="L2" s="5">
        <f>WENN(J2&gt;0;RUNDEN(K2/J2;2);0)</f>
        <v/>
      </c>
      <c r="M2" s="4">
        <f>DATEDIF(I2;HEUTE();"Y")</f>
        <v/>
      </c>
      <c r="N2" s="5">
        <f>MIN(L2*M2;K2)</f>
        <v/>
      </c>
      <c r="O2" s="5">
        <f>MAX(K2-N2;0)</f>
        <v/>
      </c>
      <c r="P2" s="2">
        <f>WENN(M2&gt;J2;"ÜBERFÄLLIG";"OK")</f>
        <v/>
      </c>
      <c r="Q2" s="2" t="inlineStr">
        <is>
          <t>Ja</t>
        </is>
      </c>
      <c r="R2" s="3" t="n">
        <v>44958</v>
      </c>
      <c r="S2" s="3">
        <f>WENN(R2="";EDATUM(I2;12);EDATUM(R2;12))</f>
        <v/>
      </c>
      <c r="T2" s="2" t="inlineStr">
        <is>
          <t>Zentrale Produktionsdatenbank</t>
        </is>
      </c>
    </row>
    <row r="3">
      <c r="A3" s="2" t="inlineStr">
        <is>
          <t>A-0002</t>
        </is>
      </c>
      <c r="B3" s="2" t="inlineStr">
        <is>
          <t>Laptop-VDI-001</t>
        </is>
      </c>
      <c r="C3" s="2" t="inlineStr">
        <is>
          <t>IT-Hardware</t>
        </is>
      </c>
      <c r="D3" s="2" t="inlineStr">
        <is>
          <t>Vertrieb</t>
        </is>
      </c>
      <c r="E3" s="2" t="inlineStr">
        <is>
          <t>Sales IT</t>
        </is>
      </c>
      <c r="F3" s="2" t="inlineStr">
        <is>
          <t>München</t>
        </is>
      </c>
      <c r="G3" s="2" t="inlineStr">
        <is>
          <t>Lead Sales Manager (U2001)</t>
        </is>
      </c>
      <c r="H3" s="3" t="n">
        <v>44326</v>
      </c>
      <c r="I3" s="3" t="n">
        <v>44331</v>
      </c>
      <c r="J3" s="4" t="n">
        <v>3</v>
      </c>
      <c r="K3" s="5" t="n">
        <v>2200</v>
      </c>
      <c r="L3" s="5">
        <f>WENN(J3&gt;0;RUNDEN(K3/J3;2);0)</f>
        <v/>
      </c>
      <c r="M3" s="4">
        <f>DATEDIF(I3;HEUTE();"Y")</f>
        <v/>
      </c>
      <c r="N3" s="5">
        <f>MIN(L3*M3;K3)</f>
        <v/>
      </c>
      <c r="O3" s="5">
        <f>MAX(K3-N3;0)</f>
        <v/>
      </c>
      <c r="P3" s="2">
        <f>WENN(M3&gt;J3;"ÜBERFÄLLIG";"OK")</f>
        <v/>
      </c>
      <c r="Q3" s="2" t="inlineStr">
        <is>
          <t>Ja</t>
        </is>
      </c>
      <c r="R3" s="3" t="n">
        <v>45427</v>
      </c>
      <c r="S3" s="3">
        <f>WENN(R3="";EDATUM(I3;12);EDATUM(R3;12))</f>
        <v/>
      </c>
      <c r="T3" s="2" t="inlineStr">
        <is>
          <t>Standard Vertriebslaptop</t>
        </is>
      </c>
    </row>
    <row r="4">
      <c r="A4" s="2" t="inlineStr">
        <is>
          <t>A-0003</t>
        </is>
      </c>
      <c r="B4" s="2" t="inlineStr">
        <is>
          <t>Pressenlinie 3</t>
        </is>
      </c>
      <c r="C4" s="2" t="inlineStr">
        <is>
          <t>Produktionsanlage</t>
        </is>
      </c>
      <c r="D4" s="2" t="inlineStr">
        <is>
          <t>Produktion</t>
        </is>
      </c>
      <c r="E4" s="2" t="inlineStr">
        <is>
          <t>Fertigung</t>
        </is>
      </c>
      <c r="F4" s="2" t="inlineStr">
        <is>
          <t>Hamburg</t>
        </is>
      </c>
      <c r="G4" s="2" t="inlineStr">
        <is>
          <t>Leiter Produktion (U3001)</t>
        </is>
      </c>
      <c r="H4" s="3" t="n">
        <v>40330</v>
      </c>
      <c r="I4" s="3" t="n">
        <v>40360</v>
      </c>
      <c r="J4" s="4" t="n">
        <v>20</v>
      </c>
      <c r="K4" s="5" t="n">
        <v>2500000</v>
      </c>
      <c r="L4" s="5">
        <f>WENN(J4&gt;0;RUNDEN(K4/J4;2);0)</f>
        <v/>
      </c>
      <c r="M4" s="4">
        <f>DATEDIF(I4;HEUTE();"Y")</f>
        <v/>
      </c>
      <c r="N4" s="5">
        <f>MIN(L4*M4;K4)</f>
        <v/>
      </c>
      <c r="O4" s="5">
        <f>MAX(K4-N4;0)</f>
        <v/>
      </c>
      <c r="P4" s="2">
        <f>WENN(M4&gt;J4;"ÜBERFÄLLIG";"OK")</f>
        <v/>
      </c>
      <c r="Q4" s="2" t="inlineStr">
        <is>
          <t>Nein</t>
        </is>
      </c>
      <c r="R4" s="3" t="n">
        <v>45108</v>
      </c>
      <c r="S4" s="3">
        <f>WENN(R4="";EDATUM(I4;12);EDATUM(R4;12))</f>
        <v/>
      </c>
      <c r="T4" s="2" t="inlineStr">
        <is>
          <t>Hauptpressenlinie Werk Hamburg</t>
        </is>
      </c>
    </row>
    <row r="5">
      <c r="A5" s="2" t="inlineStr">
        <is>
          <t>A-0004</t>
        </is>
      </c>
      <c r="B5" s="2" t="inlineStr">
        <is>
          <t>VW-Passat-2019</t>
        </is>
      </c>
      <c r="C5" s="2" t="inlineStr">
        <is>
          <t>Fuhrpark</t>
        </is>
      </c>
      <c r="D5" s="2" t="inlineStr">
        <is>
          <t>Logistik</t>
        </is>
      </c>
      <c r="E5" s="2" t="inlineStr">
        <is>
          <t>Fuhrpark</t>
        </is>
      </c>
      <c r="F5" s="2" t="inlineStr">
        <is>
          <t>Berlin</t>
        </is>
      </c>
      <c r="G5" s="2" t="inlineStr">
        <is>
          <t>Fleet Manager (U4001)</t>
        </is>
      </c>
      <c r="H5" s="3" t="n">
        <v>43539</v>
      </c>
      <c r="I5" s="3" t="n">
        <v>43556</v>
      </c>
      <c r="J5" s="4" t="n">
        <v>6</v>
      </c>
      <c r="K5" s="5" t="n">
        <v>35000</v>
      </c>
      <c r="L5" s="5">
        <f>WENN(J5&gt;0;RUNDEN(K5/J5;2);0)</f>
        <v/>
      </c>
      <c r="M5" s="4">
        <f>DATEDIF(I5;HEUTE();"Y")</f>
        <v/>
      </c>
      <c r="N5" s="5">
        <f>MIN(L5*M5;K5)</f>
        <v/>
      </c>
      <c r="O5" s="5">
        <f>MAX(K5-N5;0)</f>
        <v/>
      </c>
      <c r="P5" s="2">
        <f>WENN(M5&gt;J5;"ÜBERFÄLLIG";"OK")</f>
        <v/>
      </c>
      <c r="Q5" s="2" t="inlineStr">
        <is>
          <t>Ja</t>
        </is>
      </c>
      <c r="R5" s="3" t="n">
        <v>45383</v>
      </c>
      <c r="S5" s="3">
        <f>WENN(R5="";EDATUM(I5;12);EDATUM(R5;12))</f>
        <v/>
      </c>
      <c r="T5" s="2" t="inlineStr">
        <is>
          <t>Dienstwagen Logistikleiter</t>
        </is>
      </c>
    </row>
    <row r="6">
      <c r="A6" s="2" t="inlineStr">
        <is>
          <t>A-0005</t>
        </is>
      </c>
      <c r="B6" s="2" t="inlineStr">
        <is>
          <t>Bürogebäude Köln</t>
        </is>
      </c>
      <c r="C6" s="2" t="inlineStr">
        <is>
          <t>Gebäude</t>
        </is>
      </c>
      <c r="D6" s="2" t="inlineStr">
        <is>
          <t>Konzern</t>
        </is>
      </c>
      <c r="E6" s="2" t="inlineStr">
        <is>
          <t>Immobilien</t>
        </is>
      </c>
      <c r="F6" s="2" t="inlineStr">
        <is>
          <t>Köln</t>
        </is>
      </c>
      <c r="G6" s="2" t="inlineStr">
        <is>
          <t>Head Real Estate (U5001)</t>
        </is>
      </c>
      <c r="H6" s="3" t="n">
        <v>36526</v>
      </c>
      <c r="I6" s="3" t="n">
        <v>36678</v>
      </c>
      <c r="J6" s="4" t="n">
        <v>40</v>
      </c>
      <c r="K6" s="5" t="n">
        <v>10000000</v>
      </c>
      <c r="L6" s="5">
        <f>WENN(J6&gt;0;RUNDEN(K6/J6;2);0)</f>
        <v/>
      </c>
      <c r="M6" s="4">
        <f>DATEDIF(I6;HEUTE();"Y")</f>
        <v/>
      </c>
      <c r="N6" s="5">
        <f>MIN(L6*M6;K6)</f>
        <v/>
      </c>
      <c r="O6" s="5">
        <f>MAX(K6-N6;0)</f>
        <v/>
      </c>
      <c r="P6" s="2">
        <f>WENN(M6&gt;J6;"ÜBERFÄLLIG";"OK")</f>
        <v/>
      </c>
      <c r="Q6" s="2" t="inlineStr">
        <is>
          <t>Nein</t>
        </is>
      </c>
      <c r="R6" s="3" t="n">
        <v>45444</v>
      </c>
      <c r="S6" s="3">
        <f>WENN(R6="";EDATUM(I6;12);EDATUM(R6;12))</f>
        <v/>
      </c>
      <c r="T6" s="2" t="inlineStr">
        <is>
          <t>Hauptverwaltungsgebäude Köln</t>
        </is>
      </c>
    </row>
    <row r="7">
      <c r="A7" s="2" t="inlineStr">
        <is>
          <t>A-0006</t>
        </is>
      </c>
      <c r="B7" s="2" t="inlineStr">
        <is>
          <t>SAP S4HANA-Lizenz</t>
        </is>
      </c>
      <c r="C7" s="2" t="inlineStr">
        <is>
          <t>Software</t>
        </is>
      </c>
      <c r="D7" s="2" t="inlineStr">
        <is>
          <t>Finanzen</t>
        </is>
      </c>
      <c r="E7" s="2" t="inlineStr">
        <is>
          <t>IT-Finance</t>
        </is>
      </c>
      <c r="F7" s="2" t="inlineStr">
        <is>
          <t>Frankfurt</t>
        </is>
      </c>
      <c r="G7" s="2" t="inlineStr">
        <is>
          <t>CIO (U1002)</t>
        </is>
      </c>
      <c r="H7" s="3" t="n">
        <v>44094</v>
      </c>
      <c r="I7" s="3" t="n">
        <v>44105</v>
      </c>
      <c r="J7" s="4" t="n">
        <v>5</v>
      </c>
      <c r="K7" s="5" t="n">
        <v>450000</v>
      </c>
      <c r="L7" s="5">
        <f>WENN(J7&gt;0;RUNDEN(K7/J7;2);0)</f>
        <v/>
      </c>
      <c r="M7" s="4">
        <f>DATEDIF(I7;HEUTE();"Y")</f>
        <v/>
      </c>
      <c r="N7" s="5">
        <f>MIN(L7*M7;K7)</f>
        <v/>
      </c>
      <c r="O7" s="5">
        <f>MAX(K7-N7;0)</f>
        <v/>
      </c>
      <c r="P7" s="2">
        <f>WENN(M7&gt;J7;"ÜBERFÄLLIG";"OK")</f>
        <v/>
      </c>
      <c r="Q7" s="2" t="inlineStr">
        <is>
          <t>Nein</t>
        </is>
      </c>
      <c r="R7" s="3" t="n">
        <v>45566</v>
      </c>
      <c r="S7" s="3">
        <f>WENN(R7="";EDATUM(I7;12);EDATUM(R7;12))</f>
        <v/>
      </c>
      <c r="T7" s="2" t="inlineStr">
        <is>
          <t>ERP-Kernsystem Konzern</t>
        </is>
      </c>
    </row>
    <row r="8">
      <c r="A8" s="2" t="inlineStr">
        <is>
          <t>A-0007</t>
        </is>
      </c>
      <c r="B8" s="2" t="inlineStr">
        <is>
          <t>Core-Router-1</t>
        </is>
      </c>
      <c r="C8" s="2" t="inlineStr">
        <is>
          <t>IT-Hardware</t>
        </is>
      </c>
      <c r="D8" s="2" t="inlineStr">
        <is>
          <t>IT</t>
        </is>
      </c>
      <c r="E8" s="2" t="inlineStr">
        <is>
          <t>Netzwerk</t>
        </is>
      </c>
      <c r="F8" s="2" t="inlineStr">
        <is>
          <t>Frankfurt</t>
        </is>
      </c>
      <c r="G8" s="2" t="inlineStr">
        <is>
          <t>Netzwerk-Admin (U1003)</t>
        </is>
      </c>
      <c r="H8" s="3" t="n">
        <v>42679</v>
      </c>
      <c r="I8" s="3" t="n">
        <v>42689</v>
      </c>
      <c r="J8" s="4" t="n">
        <v>7</v>
      </c>
      <c r="K8" s="5" t="n">
        <v>80000</v>
      </c>
      <c r="L8" s="5">
        <f>WENN(J8&gt;0;RUNDEN(K8/J8;2);0)</f>
        <v/>
      </c>
      <c r="M8" s="4">
        <f>DATEDIF(I8;HEUTE();"Y")</f>
        <v/>
      </c>
      <c r="N8" s="5">
        <f>MIN(L8*M8;K8)</f>
        <v/>
      </c>
      <c r="O8" s="5">
        <f>MAX(K8-N8;0)</f>
        <v/>
      </c>
      <c r="P8" s="2">
        <f>WENN(M8&gt;J8;"ÜBERFÄLLIG";"OK")</f>
        <v/>
      </c>
      <c r="Q8" s="2" t="inlineStr">
        <is>
          <t>Nein</t>
        </is>
      </c>
      <c r="R8" s="3" t="n">
        <v>45245</v>
      </c>
      <c r="S8" s="3">
        <f>WENN(R8="";EDATUM(I8;12);EDATUM(R8;12))</f>
        <v/>
      </c>
      <c r="T8" s="2" t="inlineStr">
        <is>
          <t>Zentraler Netzwerk-Router</t>
        </is>
      </c>
    </row>
    <row r="9">
      <c r="A9" s="2" t="inlineStr">
        <is>
          <t>A-0008</t>
        </is>
      </c>
      <c r="B9" s="2" t="inlineStr">
        <is>
          <t>Notstrom-Generator-2</t>
        </is>
      </c>
      <c r="C9" s="2" t="inlineStr">
        <is>
          <t>Produktionsanlage</t>
        </is>
      </c>
      <c r="D9" s="2" t="inlineStr">
        <is>
          <t>Produktion</t>
        </is>
      </c>
      <c r="E9" s="2" t="inlineStr">
        <is>
          <t>Facility</t>
        </is>
      </c>
      <c r="F9" s="2" t="inlineStr">
        <is>
          <t>Hamburg</t>
        </is>
      </c>
      <c r="G9" s="2" t="inlineStr">
        <is>
          <t>Facility Manager (U6001)</t>
        </is>
      </c>
      <c r="H9" s="3" t="n">
        <v>40951</v>
      </c>
      <c r="I9" s="3" t="n">
        <v>40969</v>
      </c>
      <c r="J9" s="4" t="n">
        <v>25</v>
      </c>
      <c r="K9" s="5" t="n">
        <v>200000</v>
      </c>
      <c r="L9" s="5">
        <f>WENN(J9&gt;0;RUNDEN(K9/J9;2);0)</f>
        <v/>
      </c>
      <c r="M9" s="4">
        <f>DATEDIF(I9;HEUTE();"Y")</f>
        <v/>
      </c>
      <c r="N9" s="5">
        <f>MIN(L9*M9;K9)</f>
        <v/>
      </c>
      <c r="O9" s="5">
        <f>MAX(K9-N9;0)</f>
        <v/>
      </c>
      <c r="P9" s="2">
        <f>WENN(M9&gt;J9;"ÜBERFÄLLIG";"OK")</f>
        <v/>
      </c>
      <c r="Q9" s="2" t="inlineStr">
        <is>
          <t>Nein</t>
        </is>
      </c>
      <c r="R9" s="3" t="n">
        <v>45352</v>
      </c>
      <c r="S9" s="3">
        <f>WENN(R9="";EDATUM(I9;12);EDATUM(R9;12))</f>
        <v/>
      </c>
      <c r="T9" s="2" t="inlineStr">
        <is>
          <t>Notstromversorgung Werk</t>
        </is>
      </c>
    </row>
    <row r="10">
      <c r="A10" s="2" t="inlineStr">
        <is>
          <t>A-0009</t>
        </is>
      </c>
      <c r="B10" s="2" t="inlineStr">
        <is>
          <t>Spektralanalysator</t>
        </is>
      </c>
      <c r="C10" s="2" t="inlineStr">
        <is>
          <t>F&amp;E-Ausrüstung</t>
        </is>
      </c>
      <c r="D10" s="2" t="inlineStr">
        <is>
          <t>Forschung</t>
        </is>
      </c>
      <c r="E10" s="2" t="inlineStr">
        <is>
          <t>Labor</t>
        </is>
      </c>
      <c r="F10" s="2" t="inlineStr">
        <is>
          <t>Berlin</t>
        </is>
      </c>
      <c r="G10" s="2" t="inlineStr">
        <is>
          <t>Leiter F&amp;E (U7001)</t>
        </is>
      </c>
      <c r="H10" s="3" t="n">
        <v>42936</v>
      </c>
      <c r="I10" s="3" t="n">
        <v>42979</v>
      </c>
      <c r="J10" s="4" t="n">
        <v>10</v>
      </c>
      <c r="K10" s="5" t="n">
        <v>120000</v>
      </c>
      <c r="L10" s="5">
        <f>WENN(J10&gt;0;RUNDEN(K10/J10;2);0)</f>
        <v/>
      </c>
      <c r="M10" s="4">
        <f>DATEDIF(I10;HEUTE();"Y")</f>
        <v/>
      </c>
      <c r="N10" s="5">
        <f>MIN(L10*M10;K10)</f>
        <v/>
      </c>
      <c r="O10" s="5">
        <f>MAX(K10-N10;0)</f>
        <v/>
      </c>
      <c r="P10" s="2">
        <f>WENN(M10&gt;J10;"ÜBERFÄLLIG";"OK")</f>
        <v/>
      </c>
      <c r="Q10" s="2" t="inlineStr">
        <is>
          <t>Nein</t>
        </is>
      </c>
      <c r="R10" s="3" t="n">
        <v>45536</v>
      </c>
      <c r="S10" s="3">
        <f>WENN(R10="";EDATUM(I10;12);EDATUM(R10;12))</f>
        <v/>
      </c>
      <c r="T10" s="2" t="inlineStr">
        <is>
          <t>Materialanalyse Forschungslabor</t>
        </is>
      </c>
    </row>
    <row r="11">
      <c r="A11" s="2" t="inlineStr">
        <is>
          <t>A-0010</t>
        </is>
      </c>
      <c r="B11" s="2" t="inlineStr">
        <is>
          <t>CCTV-HQ</t>
        </is>
      </c>
      <c r="C11" s="2" t="inlineStr">
        <is>
          <t>Sicherheit</t>
        </is>
      </c>
      <c r="D11" s="2" t="inlineStr">
        <is>
          <t>Konzern</t>
        </is>
      </c>
      <c r="E11" s="2" t="inlineStr">
        <is>
          <t>Sicherheit</t>
        </is>
      </c>
      <c r="F11" s="2" t="inlineStr">
        <is>
          <t>Frankfurt</t>
        </is>
      </c>
      <c r="G11" s="2" t="inlineStr">
        <is>
          <t>Security Officer (U8001)</t>
        </is>
      </c>
      <c r="H11" s="3" t="n">
        <v>42104</v>
      </c>
      <c r="I11" s="3" t="n">
        <v>42156</v>
      </c>
      <c r="J11" s="4" t="n">
        <v>8</v>
      </c>
      <c r="K11" s="5" t="n">
        <v>45000</v>
      </c>
      <c r="L11" s="5">
        <f>WENN(J11&gt;0;RUNDEN(K11/J11;2);0)</f>
        <v/>
      </c>
      <c r="M11" s="4">
        <f>DATEDIF(I11;HEUTE();"Y")</f>
        <v/>
      </c>
      <c r="N11" s="5">
        <f>MIN(L11*M11;K11)</f>
        <v/>
      </c>
      <c r="O11" s="5">
        <f>MAX(K11-N11;0)</f>
        <v/>
      </c>
      <c r="P11" s="2">
        <f>WENN(M11&gt;J11;"ÜBERFÄLLIG";"OK")</f>
        <v/>
      </c>
      <c r="Q11" s="2" t="inlineStr">
        <is>
          <t>Ja</t>
        </is>
      </c>
      <c r="R11" s="3" t="n">
        <v>45444</v>
      </c>
      <c r="S11" s="3">
        <f>WENN(R11="";EDATUM(I11;12);EDATUM(R11;12))</f>
        <v/>
      </c>
      <c r="T11" s="2" t="inlineStr">
        <is>
          <t>Videoüberwachung Hauptsitz</t>
        </is>
      </c>
    </row>
    <row r="12">
      <c r="A12" s="2" t="inlineStr">
        <is>
          <t>A-0011</t>
        </is>
      </c>
      <c r="B12" s="2" t="inlineStr">
        <is>
          <t>Diensthandy-iPhone</t>
        </is>
      </c>
      <c r="C12" s="2" t="inlineStr">
        <is>
          <t>IT-Hardware</t>
        </is>
      </c>
      <c r="D12" s="2" t="inlineStr">
        <is>
          <t>HR</t>
        </is>
      </c>
      <c r="E12" s="2" t="inlineStr">
        <is>
          <t>HR</t>
        </is>
      </c>
      <c r="F12" s="2" t="inlineStr">
        <is>
          <t>München</t>
        </is>
      </c>
      <c r="G12" s="2" t="inlineStr">
        <is>
          <t>HR Manager (U9001)</t>
        </is>
      </c>
      <c r="H12" s="3" t="n">
        <v>44774</v>
      </c>
      <c r="I12" s="3" t="n">
        <v>44778</v>
      </c>
      <c r="J12" s="4" t="n">
        <v>2</v>
      </c>
      <c r="K12" s="5" t="n">
        <v>900</v>
      </c>
      <c r="L12" s="5">
        <f>WENN(J12&gt;0;RUNDEN(K12/J12;2);0)</f>
        <v/>
      </c>
      <c r="M12" s="4">
        <f>DATEDIF(I12;HEUTE();"Y")</f>
        <v/>
      </c>
      <c r="N12" s="5">
        <f>MIN(L12*M12;K12)</f>
        <v/>
      </c>
      <c r="O12" s="5">
        <f>MAX(K12-N12;0)</f>
        <v/>
      </c>
      <c r="P12" s="2">
        <f>WENN(M12&gt;J12;"ÜBERFÄLLIG";"OK")</f>
        <v/>
      </c>
      <c r="Q12" s="2" t="inlineStr">
        <is>
          <t>Ja</t>
        </is>
      </c>
      <c r="R12" s="3" t="n">
        <v>45509</v>
      </c>
      <c r="S12" s="3">
        <f>WENN(R12="";EDATUM(I12;12);EDATUM(R12;12))</f>
        <v/>
      </c>
      <c r="T12" s="2" t="inlineStr">
        <is>
          <t>Personalleitung Mobilgerät</t>
        </is>
      </c>
    </row>
    <row r="13">
      <c r="A13" s="2" t="inlineStr">
        <is>
          <t>A-0012</t>
        </is>
      </c>
      <c r="B13" s="2" t="inlineStr">
        <is>
          <t>Vorstandsbüro Einrichtung</t>
        </is>
      </c>
      <c r="C13" s="2" t="inlineStr">
        <is>
          <t>Inventar</t>
        </is>
      </c>
      <c r="D13" s="2" t="inlineStr">
        <is>
          <t>Konzern</t>
        </is>
      </c>
      <c r="E13" s="2" t="inlineStr">
        <is>
          <t>Vorstand</t>
        </is>
      </c>
      <c r="F13" s="2" t="inlineStr">
        <is>
          <t>Frankfurt</t>
        </is>
      </c>
      <c r="G13" s="2" t="inlineStr">
        <is>
          <t>Facility Director (U5002)</t>
        </is>
      </c>
      <c r="H13" s="3" t="n">
        <v>42705</v>
      </c>
      <c r="I13" s="3" t="n">
        <v>42719</v>
      </c>
      <c r="J13" s="4" t="n">
        <v>10</v>
      </c>
      <c r="K13" s="5" t="n">
        <v>25000</v>
      </c>
      <c r="L13" s="5">
        <f>WENN(J13&gt;0;RUNDEN(K13/J13;2);0)</f>
        <v/>
      </c>
      <c r="M13" s="4">
        <f>DATEDIF(I13;HEUTE();"Y")</f>
        <v/>
      </c>
      <c r="N13" s="5">
        <f>MIN(L13*M13;K13)</f>
        <v/>
      </c>
      <c r="O13" s="5">
        <f>MAX(K13-N13;0)</f>
        <v/>
      </c>
      <c r="P13" s="2">
        <f>WENN(M13&gt;J13;"ÜBERFÄLLIG";"OK")</f>
        <v/>
      </c>
      <c r="Q13" s="2" t="inlineStr">
        <is>
          <t>Nein</t>
        </is>
      </c>
      <c r="R13" s="3" t="n">
        <v>45641</v>
      </c>
      <c r="S13" s="3">
        <f>WENN(R13="";EDATUM(I13;12);EDATUM(R13;12))</f>
        <v/>
      </c>
      <c r="T13" s="2" t="inlineStr">
        <is>
          <t>Repräsentative Büroausstattung</t>
        </is>
      </c>
    </row>
    <row r="14">
      <c r="A14" s="2" t="inlineStr">
        <is>
          <t>A-0013</t>
        </is>
      </c>
      <c r="B14" s="2" t="inlineStr">
        <is>
          <t>Drehmaschine DM-500</t>
        </is>
      </c>
      <c r="C14" s="2" t="inlineStr">
        <is>
          <t>Produktionsanlage</t>
        </is>
      </c>
      <c r="D14" s="2" t="inlineStr">
        <is>
          <t>Produktion</t>
        </is>
      </c>
      <c r="E14" s="2" t="inlineStr">
        <is>
          <t>Fertigung</t>
        </is>
      </c>
      <c r="F14" s="2" t="inlineStr">
        <is>
          <t>Stuttgart</t>
        </is>
      </c>
      <c r="G14" s="2" t="inlineStr">
        <is>
          <t>Werkleiter (U3002)</t>
        </is>
      </c>
      <c r="H14" s="3" t="n">
        <v>41699</v>
      </c>
      <c r="I14" s="3" t="n">
        <v>41730</v>
      </c>
      <c r="J14" s="4" t="n">
        <v>15</v>
      </c>
      <c r="K14" s="5" t="n">
        <v>750000</v>
      </c>
      <c r="L14" s="5">
        <f>WENN(J14&gt;0;RUNDEN(K14/J14;2);0)</f>
        <v/>
      </c>
      <c r="M14" s="4">
        <f>DATEDIF(I14;HEUTE();"Y")</f>
        <v/>
      </c>
      <c r="N14" s="5">
        <f>MIN(L14*M14;K14)</f>
        <v/>
      </c>
      <c r="O14" s="5">
        <f>MAX(K14-N14;0)</f>
        <v/>
      </c>
      <c r="P14" s="2">
        <f>WENN(M14&gt;J14;"ÜBERFÄLLIG";"OK")</f>
        <v/>
      </c>
      <c r="Q14" s="2" t="inlineStr">
        <is>
          <t>Nein</t>
        </is>
      </c>
      <c r="R14" s="3" t="n">
        <v>45383</v>
      </c>
      <c r="S14" s="3">
        <f>WENN(R14="";EDATUM(I14;12);EDATUM(R14;12))</f>
        <v/>
      </c>
      <c r="T14" s="2" t="inlineStr">
        <is>
          <t>CNC-Drehmaschine Werk Stuttgart</t>
        </is>
      </c>
    </row>
    <row r="15">
      <c r="A15" s="2" t="inlineStr">
        <is>
          <t>A-0014</t>
        </is>
      </c>
      <c r="B15" s="2" t="inlineStr">
        <is>
          <t>Switch-Core-2</t>
        </is>
      </c>
      <c r="C15" s="2" t="inlineStr">
        <is>
          <t>IT-Hardware</t>
        </is>
      </c>
      <c r="D15" s="2" t="inlineStr">
        <is>
          <t>IT</t>
        </is>
      </c>
      <c r="E15" s="2" t="inlineStr">
        <is>
          <t>Netzwerk</t>
        </is>
      </c>
      <c r="F15" s="2" t="inlineStr">
        <is>
          <t>Berlin</t>
        </is>
      </c>
      <c r="G15" s="2" t="inlineStr">
        <is>
          <t>Netzwerk-Admin (U1003)</t>
        </is>
      </c>
      <c r="H15" s="3" t="n">
        <v>43498</v>
      </c>
      <c r="I15" s="3" t="n">
        <v>43506</v>
      </c>
      <c r="J15" s="4" t="n">
        <v>7</v>
      </c>
      <c r="K15" s="5" t="n">
        <v>30000</v>
      </c>
      <c r="L15" s="5">
        <f>WENN(J15&gt;0;RUNDEN(K15/J15;2);0)</f>
        <v/>
      </c>
      <c r="M15" s="4">
        <f>DATEDIF(I15;HEUTE();"Y")</f>
        <v/>
      </c>
      <c r="N15" s="5">
        <f>MIN(L15*M15;K15)</f>
        <v/>
      </c>
      <c r="O15" s="5">
        <f>MAX(K15-N15;0)</f>
        <v/>
      </c>
      <c r="P15" s="2">
        <f>WENN(M15&gt;J15;"ÜBERFÄLLIG";"OK")</f>
        <v/>
      </c>
      <c r="Q15" s="2" t="inlineStr">
        <is>
          <t>Nein</t>
        </is>
      </c>
      <c r="R15" s="3" t="n">
        <v>45332</v>
      </c>
      <c r="S15" s="3">
        <f>WENN(R15="";EDATUM(I15;12);EDATUM(R15;12))</f>
        <v/>
      </c>
      <c r="T15" s="2" t="inlineStr">
        <is>
          <t>Backup Core-Switch</t>
        </is>
      </c>
    </row>
    <row r="16">
      <c r="A16" s="2" t="inlineStr">
        <is>
          <t>A-0015</t>
        </is>
      </c>
      <c r="B16" s="2" t="inlineStr">
        <is>
          <t>Cloud-Storage-Jahresvertrag</t>
        </is>
      </c>
      <c r="C16" s="2" t="inlineStr">
        <is>
          <t>Dienstleistung</t>
        </is>
      </c>
      <c r="D16" s="2" t="inlineStr">
        <is>
          <t>IT</t>
        </is>
      </c>
      <c r="E16" s="2" t="inlineStr">
        <is>
          <t>Cloud</t>
        </is>
      </c>
      <c r="F16" s="2" t="inlineStr">
        <is>
          <t>Remote</t>
        </is>
      </c>
      <c r="G16" s="2" t="inlineStr">
        <is>
          <t>Cloud Lead (U1004)</t>
        </is>
      </c>
      <c r="H16" s="3" t="n">
        <v>44927</v>
      </c>
      <c r="I16" s="3" t="n">
        <v>44927</v>
      </c>
      <c r="J16" s="4" t="n">
        <v>3</v>
      </c>
      <c r="K16" s="5" t="n">
        <v>120000</v>
      </c>
      <c r="L16" s="5">
        <f>WENN(J16&gt;0;RUNDEN(K16/J16;2);0)</f>
        <v/>
      </c>
      <c r="M16" s="4">
        <f>DATEDIF(I16;HEUTE();"Y")</f>
        <v/>
      </c>
      <c r="N16" s="5">
        <f>MIN(L16*M16;K16)</f>
        <v/>
      </c>
      <c r="O16" s="5">
        <f>MAX(K16-N16;0)</f>
        <v/>
      </c>
      <c r="P16" s="2">
        <f>WENN(M16&gt;J16;"ÜBERFÄLLIG";"OK")</f>
        <v/>
      </c>
      <c r="Q16" s="2" t="inlineStr">
        <is>
          <t>Nein</t>
        </is>
      </c>
      <c r="R16" s="3" t="n">
        <v>45292</v>
      </c>
      <c r="S16" s="3">
        <f>WENN(R16="";EDATUM(I16;12);EDATUM(R16;12))</f>
        <v/>
      </c>
      <c r="T16" s="2" t="inlineStr">
        <is>
          <t>Azure Storage Jahresvertrag</t>
        </is>
      </c>
    </row>
    <row r="17">
      <c r="A17" s="2" t="inlineStr">
        <is>
          <t>A-0016</t>
        </is>
      </c>
      <c r="B17" s="2" t="inlineStr">
        <is>
          <t>Zutrittskontrolle HQ</t>
        </is>
      </c>
      <c r="C17" s="2" t="inlineStr">
        <is>
          <t>Sicherheit</t>
        </is>
      </c>
      <c r="D17" s="2" t="inlineStr">
        <is>
          <t>Konzern</t>
        </is>
      </c>
      <c r="E17" s="2" t="inlineStr">
        <is>
          <t>Sicherheit</t>
        </is>
      </c>
      <c r="F17" s="2" t="inlineStr">
        <is>
          <t>Frankfurt</t>
        </is>
      </c>
      <c r="G17" s="2" t="inlineStr">
        <is>
          <t>Security Officer (U8001)</t>
        </is>
      </c>
      <c r="H17" s="3" t="n">
        <v>40664</v>
      </c>
      <c r="I17" s="3" t="n">
        <v>40695</v>
      </c>
      <c r="J17" s="4" t="n">
        <v>12</v>
      </c>
      <c r="K17" s="5" t="n">
        <v>60000</v>
      </c>
      <c r="L17" s="5">
        <f>WENN(J17&gt;0;RUNDEN(K17/J17;2);0)</f>
        <v/>
      </c>
      <c r="M17" s="4">
        <f>DATEDIF(I17;HEUTE();"Y")</f>
        <v/>
      </c>
      <c r="N17" s="5">
        <f>MIN(L17*M17;K17)</f>
        <v/>
      </c>
      <c r="O17" s="5">
        <f>MAX(K17-N17;0)</f>
        <v/>
      </c>
      <c r="P17" s="2">
        <f>WENN(M17&gt;J17;"ÜBERFÄLLIG";"OK")</f>
        <v/>
      </c>
      <c r="Q17" s="2" t="inlineStr">
        <is>
          <t>Ja</t>
        </is>
      </c>
      <c r="R17" s="3" t="n">
        <v>45444</v>
      </c>
      <c r="S17" s="3">
        <f>WENN(R17="";EDATUM(I17;12);EDATUM(R17;12))</f>
        <v/>
      </c>
      <c r="T17" s="2" t="inlineStr">
        <is>
          <t>Elektronische Zutrittskontrolle</t>
        </is>
      </c>
    </row>
    <row r="18">
      <c r="A18" s="2" t="inlineStr">
        <is>
          <t>A-0017</t>
        </is>
      </c>
      <c r="B18" s="2" t="inlineStr">
        <is>
          <t>Laborkühlanlage</t>
        </is>
      </c>
      <c r="C18" s="2" t="inlineStr">
        <is>
          <t>Produktionsanlage</t>
        </is>
      </c>
      <c r="D18" s="2" t="inlineStr">
        <is>
          <t>Forschung</t>
        </is>
      </c>
      <c r="E18" s="2" t="inlineStr">
        <is>
          <t>Labor</t>
        </is>
      </c>
      <c r="F18" s="2" t="inlineStr">
        <is>
          <t>Berlin</t>
        </is>
      </c>
      <c r="G18" s="2" t="inlineStr">
        <is>
          <t>Leiter F&amp;E (U7001)</t>
        </is>
      </c>
      <c r="H18" s="3" t="n">
        <v>43358</v>
      </c>
      <c r="I18" s="3" t="n">
        <v>43374</v>
      </c>
      <c r="J18" s="4" t="n">
        <v>12</v>
      </c>
      <c r="K18" s="5" t="n">
        <v>90000</v>
      </c>
      <c r="L18" s="5">
        <f>WENN(J18&gt;0;RUNDEN(K18/J18;2);0)</f>
        <v/>
      </c>
      <c r="M18" s="4">
        <f>DATEDIF(I18;HEUTE();"Y")</f>
        <v/>
      </c>
      <c r="N18" s="5">
        <f>MIN(L18*M18;K18)</f>
        <v/>
      </c>
      <c r="O18" s="5">
        <f>MAX(K18-N18;0)</f>
        <v/>
      </c>
      <c r="P18" s="2">
        <f>WENN(M18&gt;J18;"ÜBERFÄLLIG";"OK")</f>
        <v/>
      </c>
      <c r="Q18" s="2" t="inlineStr">
        <is>
          <t>Nein</t>
        </is>
      </c>
      <c r="R18" s="3" t="n">
        <v>45566</v>
      </c>
      <c r="S18" s="3">
        <f>WENN(R18="";EDATUM(I18;12);EDATUM(R18;12))</f>
        <v/>
      </c>
      <c r="T18" s="2" t="inlineStr">
        <is>
          <t>Temperaturkontrolle Labor</t>
        </is>
      </c>
    </row>
    <row r="19">
      <c r="A19" s="2" t="inlineStr">
        <is>
          <t>A-0018</t>
        </is>
      </c>
      <c r="B19" s="2" t="inlineStr">
        <is>
          <t>3D-Printer-InnoLab</t>
        </is>
      </c>
      <c r="C19" s="2" t="inlineStr">
        <is>
          <t>F&amp;E-Ausrüstung</t>
        </is>
      </c>
      <c r="D19" s="2" t="inlineStr">
        <is>
          <t>Innovation</t>
        </is>
      </c>
      <c r="E19" s="2" t="inlineStr">
        <is>
          <t>Innovation Lab</t>
        </is>
      </c>
      <c r="F19" s="2" t="inlineStr">
        <is>
          <t>München</t>
        </is>
      </c>
      <c r="G19" s="2" t="inlineStr">
        <is>
          <t>Innovation Lead (U1101)</t>
        </is>
      </c>
      <c r="H19" s="3" t="n">
        <v>43983</v>
      </c>
      <c r="I19" s="3" t="n">
        <v>43997</v>
      </c>
      <c r="J19" s="4" t="n">
        <v>7</v>
      </c>
      <c r="K19" s="5" t="n">
        <v>45000</v>
      </c>
      <c r="L19" s="5">
        <f>WENN(J19&gt;0;RUNDEN(K19/J19;2);0)</f>
        <v/>
      </c>
      <c r="M19" s="4">
        <f>DATEDIF(I19;HEUTE();"Y")</f>
        <v/>
      </c>
      <c r="N19" s="5">
        <f>MIN(L19*M19;K19)</f>
        <v/>
      </c>
      <c r="O19" s="5">
        <f>MAX(K19-N19;0)</f>
        <v/>
      </c>
      <c r="P19" s="2">
        <f>WENN(M19&gt;J19;"ÜBERFÄLLIG";"OK")</f>
        <v/>
      </c>
      <c r="Q19" s="2" t="inlineStr">
        <is>
          <t>Nein</t>
        </is>
      </c>
      <c r="R19" s="3" t="n">
        <v>45458</v>
      </c>
      <c r="S19" s="3">
        <f>WENN(R19="";EDATUM(I19;12);EDATUM(R19;12))</f>
        <v/>
      </c>
      <c r="T19" s="2" t="inlineStr">
        <is>
          <t>Prototyping Innovation Lab</t>
        </is>
      </c>
    </row>
    <row r="22">
      <c r="A22" s="6" t="inlineStr">
        <is>
          <t>DSGVO-Hinweis: Keine echten personenbezogenen Daten speichern; nur Rolle + Pseudonym-ID verwenden.</t>
        </is>
      </c>
    </row>
  </sheetData>
  <autoFilter ref="A1:T1000"/>
  <conditionalFormatting sqref="A2:T1000">
    <cfRule type="expression" priority="1" dxfId="0">
      <formula>$P2="ÜBERFÄLLIG"</formula>
    </cfRule>
  </conditionalFormatting>
  <conditionalFormatting sqref="O2:O1000">
    <cfRule type="expression" priority="2" dxfId="1">
      <formula>$O2=0</formula>
    </cfRule>
  </conditionalFormatting>
  <conditionalFormatting sqref="S2:S1000">
    <cfRule type="expression" priority="3" dxfId="2">
      <formula>UND($S2&lt;&gt;"";$S2-HEUTE()&lt;=90;$S2&gt;=HEUTE())</formula>
    </cfRule>
  </conditionalFormatting>
  <dataValidations count="3">
    <dataValidation sqref="C2:C1000" showDropDown="0" showInputMessage="0" showErrorMessage="0" allowBlank="0" type="list">
      <formula1>"IT-Hardware;Software;Produktionsanlage;Gebäude;Fuhrpark;Dienstleistung;Sicherheit;Inventar;F&amp;E-Ausrüstung"</formula1>
    </dataValidation>
    <dataValidation sqref="D2:D1000" showDropDown="0" showInputMessage="0" showErrorMessage="0" allowBlank="0" type="list">
      <formula1>"Konzern;IT;Produktion;Logistik;Finanzen;HR;Vertrieb;Forschung;Innovation"</formula1>
    </dataValidation>
    <dataValidation sqref="Q2:Q1000" showDropDown="0" showInputMessage="0" showErrorMessage="0" allowBlank="0" type="list">
      <formula1>"Ja;Nein"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7" t="inlineStr">
        <is>
          <t>Anlagenkataster — Executive Dashboard</t>
        </is>
      </c>
    </row>
    <row r="2">
      <c r="A2" s="8" t="inlineStr">
        <is>
          <t>Unternehmen:</t>
        </is>
      </c>
      <c r="B2" t="inlineStr">
        <is>
          <t>Musterkonzern</t>
        </is>
      </c>
    </row>
    <row r="3">
      <c r="A3" s="8" t="inlineStr">
        <is>
          <t>Reporting-Datum:</t>
        </is>
      </c>
      <c r="B3" s="9">
        <f>HEUTE()</f>
        <v/>
      </c>
    </row>
    <row r="4">
      <c r="A4" s="8" t="inlineStr">
        <is>
          <t>Template-Version:</t>
        </is>
      </c>
      <c r="B4" t="inlineStr">
        <is>
          <t>v1.0</t>
        </is>
      </c>
    </row>
    <row r="6">
      <c r="A6" s="10" t="inlineStr">
        <is>
          <t>KPI</t>
        </is>
      </c>
      <c r="B6" s="10" t="inlineStr">
        <is>
          <t>Wert</t>
        </is>
      </c>
    </row>
    <row r="7">
      <c r="A7" s="11" t="inlineStr">
        <is>
          <t>Gesamtanzahl Anlagen</t>
        </is>
      </c>
      <c r="B7" s="12">
        <f>ANZAHL2('Anlagenkataster (Master)'!A2:A1000)</f>
        <v/>
      </c>
    </row>
    <row r="8">
      <c r="A8" s="11" t="inlineStr">
        <is>
          <t>Bruttowerte gesamt (€)</t>
        </is>
      </c>
      <c r="B8" s="13">
        <f>SUMME('Anlagenkataster (Master)'!K2:K1000)</f>
        <v/>
      </c>
    </row>
    <row r="9">
      <c r="A9" s="11" t="inlineStr">
        <is>
          <t>Buchwert gesamt (€)</t>
        </is>
      </c>
      <c r="B9" s="13">
        <f>SUMME('Anlagenkataster (Master)'!O2:O1000)</f>
        <v/>
      </c>
    </row>
    <row r="10">
      <c r="A10" s="11" t="inlineStr">
        <is>
          <t>Anzahl überfälliger Anlagen</t>
        </is>
      </c>
      <c r="B10" s="12">
        <f>ZÄHLENWENN('Anlagenkataster (Master)'!P2:P1000;"ÜBERFÄLLIG")</f>
        <v/>
      </c>
    </row>
    <row r="11">
      <c r="A11" s="11" t="inlineStr">
        <is>
          <t>% überfällig</t>
        </is>
      </c>
      <c r="B11" s="14">
        <f>WENN(B7&gt;0;B10/B7;0)</f>
        <v/>
      </c>
    </row>
    <row r="12">
      <c r="A12" s="11" t="inlineStr">
        <is>
          <t>Durchschnittl. Asset-Alter (Jahre)</t>
        </is>
      </c>
      <c r="B12" s="15">
        <f>WENN(B7&gt;0;RUNDEN(SUMME('Anlagenkataster (Master)'!M2:M1000)/B7;1);0)</f>
        <v/>
      </c>
    </row>
    <row r="14">
      <c r="A14" s="16" t="inlineStr">
        <is>
          <t>Geschäftsbereich</t>
        </is>
      </c>
      <c r="B14" s="16" t="inlineStr">
        <is>
          <t>Anzahl Anlagen</t>
        </is>
      </c>
    </row>
    <row r="15">
      <c r="A15" s="17" t="inlineStr">
        <is>
          <t>Konzern</t>
        </is>
      </c>
      <c r="B15" s="17">
        <f>ZÄHLENWENN('Anlagenkataster (Master)'!D2:D1000;"Konzern")</f>
        <v/>
      </c>
    </row>
    <row r="16">
      <c r="A16" s="17" t="inlineStr">
        <is>
          <t>IT</t>
        </is>
      </c>
      <c r="B16" s="17">
        <f>ZÄHLENWENN('Anlagenkataster (Master)'!D2:D1000;"IT")</f>
        <v/>
      </c>
    </row>
    <row r="17">
      <c r="A17" s="17" t="inlineStr">
        <is>
          <t>Produktion</t>
        </is>
      </c>
      <c r="B17" s="17">
        <f>ZÄHLENWENN('Anlagenkataster (Master)'!D2:D1000;"Produktion")</f>
        <v/>
      </c>
    </row>
    <row r="18">
      <c r="A18" s="17" t="inlineStr">
        <is>
          <t>Logistik</t>
        </is>
      </c>
      <c r="B18" s="17">
        <f>ZÄHLENWENN('Anlagenkataster (Master)'!D2:D1000;"Logistik")</f>
        <v/>
      </c>
    </row>
    <row r="19">
      <c r="A19" s="17" t="inlineStr">
        <is>
          <t>Finanzen</t>
        </is>
      </c>
      <c r="B19" s="17">
        <f>ZÄHLENWENN('Anlagenkataster (Master)'!D2:D1000;"Finanzen")</f>
        <v/>
      </c>
    </row>
    <row r="20">
      <c r="A20" s="17" t="inlineStr">
        <is>
          <t>HR</t>
        </is>
      </c>
      <c r="B20" s="17">
        <f>ZÄHLENWENN('Anlagenkataster (Master)'!D2:D1000;"HR")</f>
        <v/>
      </c>
    </row>
    <row r="21">
      <c r="A21" s="17" t="inlineStr">
        <is>
          <t>Vertrieb</t>
        </is>
      </c>
      <c r="B21" s="17">
        <f>ZÄHLENWENN('Anlagenkataster (Master)'!D2:D1000;"Vertrieb")</f>
        <v/>
      </c>
    </row>
    <row r="22">
      <c r="A22" s="17" t="inlineStr">
        <is>
          <t>Forschung</t>
        </is>
      </c>
      <c r="B22" s="17">
        <f>ZÄHLENWENN('Anlagenkataster (Master)'!D2:D1000;"Forschung")</f>
        <v/>
      </c>
    </row>
    <row r="23">
      <c r="A23" s="17" t="inlineStr">
        <is>
          <t>Innovation</t>
        </is>
      </c>
      <c r="B23" s="17">
        <f>ZÄHLENWENN('Anlagenkataster (Master)'!D2:D1000;"Innovation")</f>
        <v/>
      </c>
    </row>
    <row r="25">
      <c r="A25" s="16" t="inlineStr">
        <is>
          <t>Abteilung</t>
        </is>
      </c>
      <c r="B25" s="16" t="inlineStr">
        <is>
          <t>Buchwert (€)</t>
        </is>
      </c>
    </row>
    <row r="26">
      <c r="A26" s="17" t="inlineStr">
        <is>
          <t>Serverbetrieb</t>
        </is>
      </c>
      <c r="B26" s="18">
        <f>SUMMEWENN('Anlagenkataster (Master)'!E2:E1000;"Serverbetrieb";'Anlagenkataster (Master)'!O2:O1000)</f>
        <v/>
      </c>
    </row>
    <row r="27">
      <c r="A27" s="17" t="inlineStr">
        <is>
          <t>Sales IT</t>
        </is>
      </c>
      <c r="B27" s="18">
        <f>SUMMEWENN('Anlagenkataster (Master)'!E2:E1000;"Sales IT";'Anlagenkataster (Master)'!O2:O1000)</f>
        <v/>
      </c>
    </row>
    <row r="28">
      <c r="A28" s="17" t="inlineStr">
        <is>
          <t>Fertigung</t>
        </is>
      </c>
      <c r="B28" s="18">
        <f>SUMMEWENN('Anlagenkataster (Master)'!E2:E1000;"Fertigung";'Anlagenkataster (Master)'!O2:O1000)</f>
        <v/>
      </c>
    </row>
    <row r="29">
      <c r="A29" s="17" t="inlineStr">
        <is>
          <t>Fuhrpark</t>
        </is>
      </c>
      <c r="B29" s="18">
        <f>SUMMEWENN('Anlagenkataster (Master)'!E2:E1000;"Fuhrpark";'Anlagenkataster (Master)'!O2:O1000)</f>
        <v/>
      </c>
    </row>
    <row r="30">
      <c r="A30" s="17" t="inlineStr">
        <is>
          <t>Immobilien</t>
        </is>
      </c>
      <c r="B30" s="18">
        <f>SUMMEWENN('Anlagenkataster (Master)'!E2:E1000;"Immobilien";'Anlagenkataster (Master)'!O2:O1000)</f>
        <v/>
      </c>
    </row>
    <row r="31">
      <c r="A31" s="17" t="inlineStr">
        <is>
          <t>IT-Finance</t>
        </is>
      </c>
      <c r="B31" s="18">
        <f>SUMMEWENN('Anlagenkataster (Master)'!E2:E1000;"IT-Finance";'Anlagenkataster (Master)'!O2:O1000)</f>
        <v/>
      </c>
    </row>
    <row r="32">
      <c r="A32" s="17" t="inlineStr">
        <is>
          <t>Netzwerk</t>
        </is>
      </c>
      <c r="B32" s="18">
        <f>SUMMEWENN('Anlagenkataster (Master)'!E2:E1000;"Netzwerk";'Anlagenkataster (Master)'!O2:O1000)</f>
        <v/>
      </c>
    </row>
    <row r="33">
      <c r="A33" s="17" t="inlineStr">
        <is>
          <t>Facility</t>
        </is>
      </c>
      <c r="B33" s="18">
        <f>SUMMEWENN('Anlagenkataster (Master)'!E2:E1000;"Facility";'Anlagenkataster (Master)'!O2:O1000)</f>
        <v/>
      </c>
    </row>
    <row r="34">
      <c r="A34" s="17" t="inlineStr">
        <is>
          <t>Labor</t>
        </is>
      </c>
      <c r="B34" s="18">
        <f>SUMMEWENN('Anlagenkataster (Master)'!E2:E1000;"Labor";'Anlagenkataster (Master)'!O2:O1000)</f>
        <v/>
      </c>
    </row>
    <row r="35">
      <c r="A35" s="17" t="inlineStr">
        <is>
          <t>Sicherheit</t>
        </is>
      </c>
      <c r="B35" s="18">
        <f>SUMMEWENN('Anlagenkataster (Master)'!E2:E1000;"Sicherheit";'Anlagenkataster (Master)'!O2:O1000)</f>
        <v/>
      </c>
    </row>
    <row r="37">
      <c r="A37" s="19" t="inlineStr">
        <is>
          <t>Compliance &amp; Standards:</t>
        </is>
      </c>
    </row>
    <row r="38">
      <c r="A38" s="20" t="inlineStr">
        <is>
          <t>• ISO 55000 (Asset Management)</t>
        </is>
      </c>
    </row>
    <row r="39">
      <c r="A39" s="20" t="inlineStr">
        <is>
          <t>• SOX-Relevanz: Abstimmungsprozess, Kontrolle der Abschreibungen</t>
        </is>
      </c>
    </row>
    <row r="40">
      <c r="A40" s="20" t="inlineStr">
        <is>
          <t>• DSGVO-Hinweis: Pseudonymisierung von Personen, keine echten Namen</t>
        </is>
      </c>
    </row>
    <row r="41">
      <c r="A41" s="20" t="inlineStr">
        <is>
          <t>• Aufbewahrungsfristen: 10 Jahre (steuerlich, handelsrechtlich)</t>
        </is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29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</cols>
  <sheetData>
    <row r="1">
      <c r="A1" s="7" t="inlineStr">
        <is>
          <t>Audit &amp; Versionierung</t>
        </is>
      </c>
    </row>
    <row r="3">
      <c r="A3" s="21" t="inlineStr">
        <is>
          <t>Template-Versionierung</t>
        </is>
      </c>
    </row>
    <row r="4">
      <c r="A4" s="22" t="inlineStr">
        <is>
          <t>Version</t>
        </is>
      </c>
      <c r="B4" s="22" t="inlineStr">
        <is>
          <t>Erstellungsdatum</t>
        </is>
      </c>
      <c r="C4" s="22" t="inlineStr">
        <is>
          <t>Autor</t>
        </is>
      </c>
      <c r="D4" s="22" t="inlineStr">
        <is>
          <t>Kommentar</t>
        </is>
      </c>
    </row>
    <row r="5">
      <c r="A5" s="17" t="inlineStr">
        <is>
          <t>v1.0</t>
        </is>
      </c>
      <c r="B5" s="23" t="n">
        <v>45632</v>
      </c>
      <c r="C5" s="17" t="inlineStr">
        <is>
          <t>Asset Governance Team</t>
        </is>
      </c>
      <c r="D5" s="17" t="inlineStr">
        <is>
          <t>Initial Release - Enterprise Template</t>
        </is>
      </c>
    </row>
    <row r="7">
      <c r="A7" s="19" t="inlineStr">
        <is>
          <t>Relevante Standards &amp; Verantwortlichkeiten:</t>
        </is>
      </c>
    </row>
    <row r="8">
      <c r="A8" t="inlineStr">
        <is>
          <t>• ISO 55000 (Asset Management Standard)</t>
        </is>
      </c>
    </row>
    <row r="9">
      <c r="A9" t="inlineStr">
        <is>
          <t>• SOX Compliance (Sarbanes-Oxley Act)</t>
        </is>
      </c>
    </row>
    <row r="10">
      <c r="A10" t="inlineStr">
        <is>
          <t>• DSGVO (Datenschutz-Grundverordnung)</t>
        </is>
      </c>
    </row>
    <row r="11">
      <c r="A11" t="inlineStr">
        <is>
          <t>• Verantwortlich für Audit: Chief Compliance Officer</t>
        </is>
      </c>
    </row>
    <row r="13">
      <c r="A13" s="21" t="inlineStr">
        <is>
          <t>Audit-Log</t>
        </is>
      </c>
    </row>
    <row r="14">
      <c r="A14" s="1" t="inlineStr">
        <is>
          <t>Log-ID</t>
        </is>
      </c>
      <c r="B14" s="1" t="inlineStr">
        <is>
          <t>Asset-ID</t>
        </is>
      </c>
      <c r="C14" s="1" t="inlineStr">
        <is>
          <t>Änderungsdatum</t>
        </is>
      </c>
      <c r="D14" s="1" t="inlineStr">
        <is>
          <t>Änderungsart</t>
        </is>
      </c>
      <c r="E14" s="1" t="inlineStr">
        <is>
          <t>Benutzer-ID</t>
        </is>
      </c>
      <c r="F14" s="1" t="inlineStr">
        <is>
          <t>Rolle</t>
        </is>
      </c>
      <c r="G14" s="1" t="inlineStr">
        <is>
          <t>Geändertes Feld</t>
        </is>
      </c>
      <c r="H14" s="1" t="inlineStr">
        <is>
          <t>Alter Wert</t>
        </is>
      </c>
      <c r="I14" s="1" t="inlineStr">
        <is>
          <t>Neuer Wert</t>
        </is>
      </c>
      <c r="J14" s="1" t="inlineStr">
        <is>
          <t>Begründung/Kommentar</t>
        </is>
      </c>
      <c r="K14" s="1" t="inlineStr">
        <is>
          <t>Version</t>
        </is>
      </c>
      <c r="L14" s="1" t="inlineStr">
        <is>
          <t>Freigabe durch</t>
        </is>
      </c>
      <c r="M14" s="1" t="inlineStr">
        <is>
          <t>Freigabe-Datum</t>
        </is>
      </c>
    </row>
    <row r="15">
      <c r="A15" s="2" t="inlineStr">
        <is>
          <t>L-0001</t>
        </is>
      </c>
      <c r="B15" s="2" t="inlineStr">
        <is>
          <t>A-0001</t>
        </is>
      </c>
      <c r="C15" s="2" t="inlineStr">
        <is>
          <t>01.02.2018 09:12</t>
        </is>
      </c>
      <c r="D15" s="2" t="inlineStr">
        <is>
          <t>Erfassung</t>
        </is>
      </c>
      <c r="E15" s="2" t="inlineStr">
        <is>
          <t>U1001</t>
        </is>
      </c>
      <c r="F15" s="2" t="inlineStr">
        <is>
          <t>IT Asset Manager</t>
        </is>
      </c>
      <c r="G15" s="2" t="inlineStr">
        <is>
          <t>Alle</t>
        </is>
      </c>
      <c r="H15" s="2" t="inlineStr">
        <is>
          <t>-</t>
        </is>
      </c>
      <c r="I15" s="2" t="inlineStr">
        <is>
          <t>DB-Prod-01 erfasst</t>
        </is>
      </c>
      <c r="J15" s="2" t="inlineStr">
        <is>
          <t>Initiale Aufnahme</t>
        </is>
      </c>
      <c r="K15" s="2" t="inlineStr">
        <is>
          <t>v1.0</t>
        </is>
      </c>
      <c r="L15" s="2" t="inlineStr">
        <is>
          <t>IT Asset Manager</t>
        </is>
      </c>
      <c r="M15" s="3" t="n">
        <v>43132</v>
      </c>
    </row>
    <row r="16">
      <c r="A16" s="2" t="inlineStr">
        <is>
          <t>L-0002</t>
        </is>
      </c>
      <c r="B16" s="2" t="inlineStr">
        <is>
          <t>A-0003</t>
        </is>
      </c>
      <c r="C16" s="2" t="inlineStr">
        <is>
          <t>15.07.2019 14:30</t>
        </is>
      </c>
      <c r="D16" s="2" t="inlineStr">
        <is>
          <t>Prüfung</t>
        </is>
      </c>
      <c r="E16" s="2" t="inlineStr">
        <is>
          <t>U3001</t>
        </is>
      </c>
      <c r="F16" s="2" t="inlineStr">
        <is>
          <t>Leiter Produktion</t>
        </is>
      </c>
      <c r="G16" s="2" t="inlineStr">
        <is>
          <t>Kumulierte Abschreibung</t>
        </is>
      </c>
      <c r="H16" s="2" t="inlineStr">
        <is>
          <t>250.000,00 €</t>
        </is>
      </c>
      <c r="I16" s="2" t="inlineStr">
        <is>
          <t>265.000,00 €</t>
        </is>
      </c>
      <c r="J16" s="2" t="inlineStr">
        <is>
          <t>Jahresabschluss-Korrektur</t>
        </is>
      </c>
      <c r="K16" s="2" t="inlineStr">
        <is>
          <t>v1.0</t>
        </is>
      </c>
      <c r="L16" s="2" t="inlineStr">
        <is>
          <t>CFO</t>
        </is>
      </c>
      <c r="M16" s="3" t="n">
        <v>43662</v>
      </c>
    </row>
    <row r="17">
      <c r="A17" s="2" t="inlineStr">
        <is>
          <t>L-0003</t>
        </is>
      </c>
      <c r="B17" s="2" t="inlineStr">
        <is>
          <t>A-0006</t>
        </is>
      </c>
      <c r="C17" s="2" t="inlineStr">
        <is>
          <t>10.10.2020 11:00</t>
        </is>
      </c>
      <c r="D17" s="2" t="inlineStr">
        <is>
          <t>Änderung</t>
        </is>
      </c>
      <c r="E17" s="2" t="inlineStr">
        <is>
          <t>U1002</t>
        </is>
      </c>
      <c r="F17" s="2" t="inlineStr">
        <is>
          <t>CIO</t>
        </is>
      </c>
      <c r="G17" s="2" t="inlineStr">
        <is>
          <t>Anschaffungskosten</t>
        </is>
      </c>
      <c r="H17" s="2" t="inlineStr">
        <is>
          <t>420.000,00 €</t>
        </is>
      </c>
      <c r="I17" s="2" t="inlineStr">
        <is>
          <t>450.000,00 €</t>
        </is>
      </c>
      <c r="J17" s="2" t="inlineStr">
        <is>
          <t>Vertragsupdate</t>
        </is>
      </c>
      <c r="K17" s="2" t="inlineStr">
        <is>
          <t>v1.0</t>
        </is>
      </c>
      <c r="L17" s="2" t="inlineStr">
        <is>
          <t>Head of Finance</t>
        </is>
      </c>
      <c r="M17" s="3" t="n">
        <v>44114</v>
      </c>
    </row>
    <row r="18">
      <c r="A18" s="2" t="inlineStr">
        <is>
          <t>L-0004</t>
        </is>
      </c>
      <c r="B18" s="2" t="inlineStr">
        <is>
          <t>A-0010</t>
        </is>
      </c>
      <c r="C18" s="2" t="inlineStr">
        <is>
          <t>03.05.2021 08:45</t>
        </is>
      </c>
      <c r="D18" s="2" t="inlineStr">
        <is>
          <t>Prüfung</t>
        </is>
      </c>
      <c r="E18" s="2" t="inlineStr">
        <is>
          <t>U8001</t>
        </is>
      </c>
      <c r="F18" s="2" t="inlineStr">
        <is>
          <t>Security Officer</t>
        </is>
      </c>
      <c r="G18" s="2" t="inlineStr">
        <is>
          <t>Nächste Prüfung</t>
        </is>
      </c>
      <c r="H18" s="2" t="inlineStr">
        <is>
          <t>03.05.2022</t>
        </is>
      </c>
      <c r="I18" s="2" t="inlineStr">
        <is>
          <t>03.05.2023</t>
        </is>
      </c>
      <c r="J18" s="2" t="inlineStr">
        <is>
          <t>Prüfungsintervall angepasst</t>
        </is>
      </c>
      <c r="K18" s="2" t="inlineStr">
        <is>
          <t>v1.1</t>
        </is>
      </c>
      <c r="L18" s="2" t="inlineStr">
        <is>
          <t>Compliance Lead</t>
        </is>
      </c>
      <c r="M18" s="3" t="n">
        <v>44319</v>
      </c>
    </row>
    <row r="19">
      <c r="A19" s="2" t="inlineStr">
        <is>
          <t>L-0005</t>
        </is>
      </c>
      <c r="B19" s="2" t="inlineStr">
        <is>
          <t>A-0015</t>
        </is>
      </c>
      <c r="C19" s="2" t="inlineStr">
        <is>
          <t>01.01.2023 12:00</t>
        </is>
      </c>
      <c r="D19" s="2" t="inlineStr">
        <is>
          <t>Erfassung</t>
        </is>
      </c>
      <c r="E19" s="2" t="inlineStr">
        <is>
          <t>U1004</t>
        </is>
      </c>
      <c r="F19" s="2" t="inlineStr">
        <is>
          <t>Cloud Lead</t>
        </is>
      </c>
      <c r="G19" s="2" t="inlineStr">
        <is>
          <t>Alle</t>
        </is>
      </c>
      <c r="H19" s="2" t="inlineStr">
        <is>
          <t>-</t>
        </is>
      </c>
      <c r="I19" s="2" t="inlineStr">
        <is>
          <t>Cloud-Vertrag, Jährlich</t>
        </is>
      </c>
      <c r="J19" s="2" t="inlineStr">
        <is>
          <t>Initiale Aufnahme</t>
        </is>
      </c>
      <c r="K19" s="2" t="inlineStr">
        <is>
          <t>v1.0</t>
        </is>
      </c>
      <c r="L19" s="2" t="inlineStr">
        <is>
          <t>IT Procurement</t>
        </is>
      </c>
      <c r="M19" s="3" t="n">
        <v>44927</v>
      </c>
    </row>
    <row r="20">
      <c r="A20" s="2" t="inlineStr">
        <is>
          <t>L-0006</t>
        </is>
      </c>
      <c r="B20" s="2" t="inlineStr">
        <is>
          <t>A-0004</t>
        </is>
      </c>
      <c r="C20" s="2" t="inlineStr">
        <is>
          <t>20.06.2024 16:20</t>
        </is>
      </c>
      <c r="D20" s="2" t="inlineStr">
        <is>
          <t>Änderung</t>
        </is>
      </c>
      <c r="E20" s="2" t="inlineStr">
        <is>
          <t>U4001</t>
        </is>
      </c>
      <c r="F20" s="2" t="inlineStr">
        <is>
          <t>Fleet Manager</t>
        </is>
      </c>
      <c r="G20" s="2" t="inlineStr">
        <is>
          <t>Zuständigkeit</t>
        </is>
      </c>
      <c r="H20" s="2" t="inlineStr">
        <is>
          <t>Fleet Manager (U4001)</t>
        </is>
      </c>
      <c r="I20" s="2" t="inlineStr">
        <is>
          <t>Fleet Manager (U4005)</t>
        </is>
      </c>
      <c r="J20" s="2" t="inlineStr">
        <is>
          <t>Verantwortlicher geändert</t>
        </is>
      </c>
      <c r="K20" s="2" t="inlineStr">
        <is>
          <t>v1.2</t>
        </is>
      </c>
      <c r="L20" s="2" t="inlineStr">
        <is>
          <t>Head of Logistics</t>
        </is>
      </c>
      <c r="M20" s="3" t="n">
        <v>45464</v>
      </c>
    </row>
    <row r="22">
      <c r="A22" s="24" t="inlineStr">
        <is>
          <t>Hinweis zur Aufbewahrung &amp; Audit-Trail:</t>
        </is>
      </c>
    </row>
    <row r="23">
      <c r="A23" s="20" t="inlineStr">
        <is>
          <t>• Audit-Daten werden 10 Jahre aufbewahrt (gesetzliche Anforderung)</t>
        </is>
      </c>
    </row>
    <row r="24">
      <c r="A24" s="20" t="inlineStr">
        <is>
          <t>• Änderungen sind vollständig versioniert und nachvollziehbar</t>
        </is>
      </c>
    </row>
    <row r="25">
      <c r="A25" s="20" t="inlineStr">
        <is>
          <t>• SOX-relevante Änderungen erfordern Freigabe durch autorisierte Rolle</t>
        </is>
      </c>
    </row>
    <row r="26">
      <c r="A26" s="20" t="inlineStr">
        <is>
          <t>• Bei Produktiveinsatz: Zugriffsrechte, Version-Control (Git) und automatisches Backup implementieren</t>
        </is>
      </c>
    </row>
    <row r="27">
      <c r="A27" s="20" t="inlineStr">
        <is>
          <t>• Keine echten personenbezogenen Daten speichern; nur pseudonymisierte User-IDs verwenden</t>
        </is>
      </c>
    </row>
    <row r="29">
      <c r="A29" s="6" t="inlineStr">
        <is>
          <t>Dieses Template ist für interne Asset Governance. Keine echten personenbezogenen Daten. Bei Einsatz in der Produktivumgebung: Zugriffsrechte, Version-Control (z. B. Git/Repository) und Backup implementieren.</t>
        </is>
      </c>
    </row>
  </sheetData>
  <autoFilter ref="A14:M20"/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Asset Governance Team</dc:creator>
  <dc:title xmlns:dc="http://purl.org/dc/elements/1.1/">Anlagenkataster - Template</dc:title>
  <dcterms:created xmlns:dcterms="http://purl.org/dc/terms/" xmlns:xsi="http://www.w3.org/2001/XMLSchema-instance" xsi:type="dcterms:W3CDTF">2025-12-06T18:27:45Z</dcterms:created>
  <dcterms:modified xmlns:dcterms="http://purl.org/dc/terms/" xmlns:xsi="http://www.w3.org/2001/XMLSchema-instance" xsi:type="dcterms:W3CDTF">2025-12-06T17:27:45Z</dcterms:modified>
</cp:coreProperties>
</file>